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795" windowHeight="7995" tabRatio="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<sst xmlns="http://schemas.openxmlformats.org/spreadsheetml/2006/main" count="64" uniqueCount="46">
  <si>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技術人員人數</t>
  </si>
  <si>
    <t>高級管理人員人數</t>
  </si>
  <si>
    <t>產品人員人數</t>
  </si>
  <si>
    <t>平均每人薪資</t>
  </si>
  <si>
    <t>人力成本</t>
  </si>
  <si>
    <t>小計</t>
  </si>
  <si>
    <t>頻寬成本</t>
  </si>
  <si>
    <t>自然新增</t>
  </si>
  <si>
    <t>-</t>
  </si>
  <si>
    <t>行銷預算</t>
  </si>
  <si>
    <t>註冊用戶數</t>
  </si>
  <si>
    <t>網路效應係數</t>
  </si>
  <si>
    <t>行政人員人數</t>
  </si>
  <si>
    <t>ADSense/Yahoo Search</t>
  </si>
  <si>
    <r>
      <t>Blogger</t>
    </r>
    <r>
      <rPr>
        <sz val="12"/>
        <rFont val="細明體"/>
        <family val="3"/>
      </rPr>
      <t>夥伴計畫</t>
    </r>
  </si>
  <si>
    <r>
      <t xml:space="preserve">MSN </t>
    </r>
    <r>
      <rPr>
        <sz val="12"/>
        <rFont val="細明體"/>
        <family val="3"/>
      </rPr>
      <t>廣告投放</t>
    </r>
  </si>
  <si>
    <t>平均每用戶取得成本</t>
  </si>
  <si>
    <t>公關活動</t>
  </si>
  <si>
    <t>異業結盟</t>
  </si>
  <si>
    <t>廣告活動</t>
  </si>
  <si>
    <t>-</t>
  </si>
  <si>
    <t>-</t>
  </si>
  <si>
    <t>平均每用戶每月頁面瀏覽數</t>
  </si>
  <si>
    <r>
      <t>平均每頁面</t>
    </r>
    <r>
      <rPr>
        <sz val="12"/>
        <rFont val="Sylfaen"/>
        <family val="1"/>
      </rPr>
      <t>KByte</t>
    </r>
    <r>
      <rPr>
        <sz val="12"/>
        <rFont val="細明體"/>
        <family val="3"/>
      </rPr>
      <t>數</t>
    </r>
  </si>
  <si>
    <r>
      <t>平均每用戶月流量</t>
    </r>
    <r>
      <rPr>
        <sz val="12"/>
        <rFont val="Sylfaen"/>
        <family val="1"/>
      </rPr>
      <t>(MByte)</t>
    </r>
  </si>
  <si>
    <t>月底小計</t>
  </si>
  <si>
    <t>平均用戶數</t>
  </si>
  <si>
    <t>年度總計(用戶)</t>
  </si>
  <si>
    <t>年度總計(支出)</t>
  </si>
  <si>
    <t>廠商報價</t>
  </si>
  <si>
    <r>
      <t>全體用戶月流量</t>
    </r>
    <r>
      <rPr>
        <sz val="12"/>
        <rFont val="Sylfaen"/>
        <family val="1"/>
      </rPr>
      <t>(GByte)</t>
    </r>
  </si>
  <si>
    <t>廣告收入</t>
  </si>
  <si>
    <t>廣告銷售率</t>
  </si>
  <si>
    <t>全站頁面瀏覽數</t>
  </si>
  <si>
    <t>廣告點擊率</t>
  </si>
  <si>
    <t>平均每點擊可得收入</t>
  </si>
  <si>
    <t>付費用戶收入</t>
  </si>
  <si>
    <t>付費用戶百分比</t>
  </si>
  <si>
    <t>每用戶付費金額</t>
  </si>
  <si>
    <t>付費用戶數</t>
  </si>
  <si>
    <t>年度總計(收入)</t>
  </si>
  <si>
    <t>當月損益</t>
  </si>
  <si>
    <t>年度總計(損益)</t>
  </si>
  <si>
    <r>
      <rPr>
        <sz val="12"/>
        <rFont val="細明體"/>
        <family val="3"/>
      </rPr>
      <t>互聯網初創企業財務預估表</t>
    </r>
    <r>
      <rPr>
        <sz val="12"/>
        <rFont val="Sylfaen"/>
        <family val="1"/>
      </rPr>
      <t xml:space="preserve"> V1.0 - </t>
    </r>
    <r>
      <rPr>
        <sz val="12"/>
        <rFont val="細明體"/>
        <family val="3"/>
      </rPr>
      <t>數位之牆黃彥達製作</t>
    </r>
    <r>
      <rPr>
        <sz val="12"/>
        <rFont val="Sylfaen"/>
        <family val="1"/>
      </rPr>
      <t xml:space="preserve"> 2007/07/14 / </t>
    </r>
    <r>
      <rPr>
        <sz val="12"/>
        <rFont val="細明體"/>
        <family val="3"/>
      </rPr>
      <t>本表中數字僅供參考，不做為任何投資或創業之評估依據
使用者可自行修改為私人用途，若要公開傳播請保留本宣告內容</t>
    </r>
  </si>
  <si>
    <t>單位：新台幣元</t>
  </si>
  <si>
    <r>
      <rPr>
        <sz val="12"/>
        <rFont val="細明體"/>
        <family val="3"/>
      </rPr>
      <t>瞬間最大流量</t>
    </r>
    <r>
      <rPr>
        <sz val="12"/>
        <rFont val="Sylfaen"/>
        <family val="1"/>
      </rPr>
      <t>(MBits)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</si>
</sst>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"/>
    <numFmt numFmtId="177" formatCode="yy&quot;年&quot;m&quot;月&quot;"/>
    <numFmt numFmtId="178" formatCode="mmm\-yyyy"/>
    <numFmt numFmtId="179" formatCode="#,##0_ "/>
    <numFmt numFmtId="180" formatCode="#,##0_);[Red]\(#,##0\)"/>
    <numFmt numFmtId="181" formatCode="#,##0.0_);[Red]\(#,##0.0\)"/>
    <numFmt numFmtId="182" formatCode="#,##0.00_);[Red]\(#,##0.00\)"/>
    <numFmt numFmtId="183" formatCode="#,##0_ ;[Red]\-#,##0\ "/>
    <numFmt numFmtId="184" formatCode="#,##0.00_ ;[Red]\-#,##0.00\ "/>
    <numFmt numFmtId="185" formatCode="#,##0.0_ ;[Red]\-#,##0.0\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Sylfaen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Sylfae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84" fontId="2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left" vertical="center" indent="1"/>
    </xf>
    <xf numFmtId="183" fontId="3" fillId="0" borderId="10" xfId="0" applyNumberFormat="1" applyFont="1" applyBorder="1" applyAlignment="1">
      <alignment horizontal="left" vertical="center" indent="1"/>
    </xf>
    <xf numFmtId="183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horizontal="left" vertical="center" indent="1"/>
    </xf>
    <xf numFmtId="183" fontId="3" fillId="0" borderId="10" xfId="0" applyNumberFormat="1" applyFont="1" applyBorder="1" applyAlignment="1">
      <alignment horizontal="left" vertical="center" indent="2"/>
    </xf>
    <xf numFmtId="183" fontId="4" fillId="0" borderId="10" xfId="0" applyNumberFormat="1" applyFont="1" applyBorder="1" applyAlignment="1">
      <alignment horizontal="left" vertical="center"/>
    </xf>
    <xf numFmtId="179" fontId="3" fillId="0" borderId="10" xfId="0" applyNumberFormat="1" applyFont="1" applyBorder="1" applyAlignment="1">
      <alignment horizontal="left" vertical="center" indent="1"/>
    </xf>
    <xf numFmtId="179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horizontal="left" vertical="center" indent="1"/>
    </xf>
    <xf numFmtId="9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left" vertical="center" indent="1"/>
    </xf>
    <xf numFmtId="10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84" fontId="2" fillId="34" borderId="10" xfId="0" applyNumberFormat="1" applyFont="1" applyFill="1" applyBorder="1" applyAlignment="1">
      <alignment vertical="center"/>
    </xf>
    <xf numFmtId="184" fontId="3" fillId="34" borderId="10" xfId="0" applyNumberFormat="1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7" sqref="A57"/>
    </sheetView>
  </sheetViews>
  <sheetFormatPr defaultColWidth="9.00390625" defaultRowHeight="16.5" outlineLevelRow="1"/>
  <cols>
    <col min="1" max="1" width="29.75390625" style="1" customWidth="1"/>
    <col min="2" max="2" width="16.625" style="1" customWidth="1"/>
    <col min="3" max="18" width="16.625" style="2" customWidth="1"/>
    <col min="19" max="16384" width="9.00390625" style="2" customWidth="1"/>
  </cols>
  <sheetData>
    <row r="1" spans="1:18" ht="18">
      <c r="A1" s="27" t="s">
        <v>44</v>
      </c>
      <c r="B1" s="28" t="s">
        <v>43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8">
      <c r="A2" s="26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5" customFormat="1" ht="18">
      <c r="A3" s="3"/>
      <c r="B3" s="3">
        <v>39295</v>
      </c>
      <c r="C3" s="4">
        <v>39326</v>
      </c>
      <c r="D3" s="4">
        <v>39356</v>
      </c>
      <c r="E3" s="4">
        <v>39387</v>
      </c>
      <c r="F3" s="4">
        <v>39417</v>
      </c>
      <c r="G3" s="4">
        <v>39448</v>
      </c>
      <c r="H3" s="4">
        <v>39479</v>
      </c>
      <c r="I3" s="4">
        <v>39508</v>
      </c>
      <c r="J3" s="4">
        <v>39539</v>
      </c>
      <c r="K3" s="4">
        <v>39569</v>
      </c>
      <c r="L3" s="4">
        <v>39600</v>
      </c>
      <c r="M3" s="4">
        <v>39630</v>
      </c>
      <c r="N3" s="4">
        <v>39661</v>
      </c>
      <c r="O3" s="4">
        <v>39692</v>
      </c>
      <c r="P3" s="4">
        <v>39722</v>
      </c>
      <c r="Q3" s="4">
        <v>39753</v>
      </c>
      <c r="R3" s="4">
        <v>39783</v>
      </c>
    </row>
    <row r="4" ht="18">
      <c r="A4" s="6" t="s">
        <v>10</v>
      </c>
    </row>
    <row r="5" spans="1:18" ht="18">
      <c r="A5" s="7" t="s">
        <v>11</v>
      </c>
      <c r="G5" s="2" t="s">
        <v>8</v>
      </c>
      <c r="H5" s="2">
        <v>1.1</v>
      </c>
      <c r="I5" s="2">
        <v>1.11</v>
      </c>
      <c r="J5" s="2">
        <v>1.12</v>
      </c>
      <c r="K5" s="2">
        <v>1.13</v>
      </c>
      <c r="L5" s="2">
        <v>1.14</v>
      </c>
      <c r="M5" s="2">
        <v>1.15</v>
      </c>
      <c r="N5" s="2">
        <v>1.16</v>
      </c>
      <c r="O5" s="2">
        <v>1.17</v>
      </c>
      <c r="P5" s="2">
        <v>1.18</v>
      </c>
      <c r="Q5" s="2">
        <v>1.19</v>
      </c>
      <c r="R5" s="2">
        <v>1.2</v>
      </c>
    </row>
    <row r="6" spans="1:18" s="10" customFormat="1" ht="18">
      <c r="A6" s="8" t="s">
        <v>7</v>
      </c>
      <c r="B6" s="9"/>
      <c r="G6" s="10">
        <v>0</v>
      </c>
      <c r="H6" s="10">
        <f aca="true" t="shared" si="0" ref="H6:R6">(H5-1)*G10</f>
        <v>700.0000000000006</v>
      </c>
      <c r="I6" s="10">
        <f t="shared" si="0"/>
        <v>1617.0000000000014</v>
      </c>
      <c r="J6" s="10">
        <f t="shared" si="0"/>
        <v>2798.0400000000027</v>
      </c>
      <c r="K6" s="10">
        <f t="shared" si="0"/>
        <v>4824.955199999996</v>
      </c>
      <c r="L6" s="10">
        <f t="shared" si="0"/>
        <v>7434.932661333328</v>
      </c>
      <c r="M6" s="10">
        <f t="shared" si="0"/>
        <v>10781.239179199993</v>
      </c>
      <c r="N6" s="10">
        <f t="shared" si="0"/>
        <v>15064.986726485326</v>
      </c>
      <c r="O6" s="10">
        <f t="shared" si="0"/>
        <v>20550.929473726497</v>
      </c>
      <c r="P6" s="10">
        <f t="shared" si="0"/>
        <v>27588.97498333412</v>
      </c>
      <c r="Q6" s="10">
        <f t="shared" si="0"/>
        <v>36643.60106257505</v>
      </c>
      <c r="R6" s="10">
        <f t="shared" si="0"/>
        <v>48334.265190664184</v>
      </c>
    </row>
    <row r="7" spans="1:18" s="10" customFormat="1" ht="18">
      <c r="A7" s="8" t="s">
        <v>19</v>
      </c>
      <c r="B7" s="9"/>
      <c r="G7" s="10">
        <f>G16/G17</f>
        <v>6000</v>
      </c>
      <c r="H7" s="10">
        <f>H16/H17</f>
        <v>6000</v>
      </c>
      <c r="I7" s="10">
        <f>I16/I17</f>
        <v>6000</v>
      </c>
      <c r="J7" s="10">
        <f>J16/J17+J18/J19+J20/J21</f>
        <v>9000</v>
      </c>
      <c r="K7" s="10">
        <f aca="true" t="shared" si="1" ref="K7:R7">K16/K17+K18/K19+K20/K21</f>
        <v>9166.666666666668</v>
      </c>
      <c r="L7" s="10">
        <f t="shared" si="1"/>
        <v>9333.333333333332</v>
      </c>
      <c r="M7" s="10">
        <f t="shared" si="1"/>
        <v>9500</v>
      </c>
      <c r="N7" s="10">
        <f t="shared" si="1"/>
        <v>9666.666666666668</v>
      </c>
      <c r="O7" s="10">
        <f t="shared" si="1"/>
        <v>9833.333333333332</v>
      </c>
      <c r="P7" s="10">
        <f>P16/P17+P18/P19+P20/P21</f>
        <v>10000</v>
      </c>
      <c r="Q7" s="10">
        <f t="shared" si="1"/>
        <v>10166.666666666668</v>
      </c>
      <c r="R7" s="10">
        <f t="shared" si="1"/>
        <v>10333.333333333332</v>
      </c>
    </row>
    <row r="8" spans="1:18" s="10" customFormat="1" ht="18">
      <c r="A8" s="8" t="s">
        <v>17</v>
      </c>
      <c r="B8" s="9"/>
      <c r="G8" s="10">
        <v>1000</v>
      </c>
      <c r="H8" s="10">
        <v>1000</v>
      </c>
      <c r="I8" s="10">
        <v>1000</v>
      </c>
      <c r="J8" s="10">
        <v>1000</v>
      </c>
      <c r="K8" s="10">
        <v>1000</v>
      </c>
      <c r="L8" s="10">
        <v>1000</v>
      </c>
      <c r="M8" s="10">
        <v>1000</v>
      </c>
      <c r="N8" s="10">
        <v>1000</v>
      </c>
      <c r="O8" s="10">
        <v>1000</v>
      </c>
      <c r="P8" s="10">
        <v>1000</v>
      </c>
      <c r="Q8" s="10">
        <v>1000</v>
      </c>
      <c r="R8" s="10">
        <v>1000</v>
      </c>
    </row>
    <row r="9" spans="1:18" s="10" customFormat="1" ht="18">
      <c r="A9" s="8" t="s">
        <v>18</v>
      </c>
      <c r="B9" s="9"/>
      <c r="G9" s="10" t="s">
        <v>8</v>
      </c>
      <c r="H9" s="10" t="s">
        <v>20</v>
      </c>
      <c r="I9" s="10" t="s">
        <v>21</v>
      </c>
      <c r="J9" s="10">
        <v>1000</v>
      </c>
      <c r="K9" s="10">
        <v>1000</v>
      </c>
      <c r="L9" s="10">
        <v>1000</v>
      </c>
      <c r="M9" s="10">
        <v>1000</v>
      </c>
      <c r="N9" s="10">
        <v>1000</v>
      </c>
      <c r="O9" s="10">
        <v>1000</v>
      </c>
      <c r="P9" s="10">
        <v>1000</v>
      </c>
      <c r="Q9" s="10">
        <v>1000</v>
      </c>
      <c r="R9" s="10">
        <v>1000</v>
      </c>
    </row>
    <row r="10" spans="1:18" s="10" customFormat="1" ht="18">
      <c r="A10" s="11" t="s">
        <v>25</v>
      </c>
      <c r="B10" s="9"/>
      <c r="G10" s="10">
        <f>SUM(G6:G9)</f>
        <v>7000</v>
      </c>
      <c r="H10" s="10">
        <f>G10+SUM(H6:H9)</f>
        <v>14700</v>
      </c>
      <c r="I10" s="10">
        <f aca="true" t="shared" si="2" ref="I10:R10">H10+SUM(I6:I9)</f>
        <v>23317</v>
      </c>
      <c r="J10" s="10">
        <f t="shared" si="2"/>
        <v>37115.04</v>
      </c>
      <c r="K10" s="10">
        <f t="shared" si="2"/>
        <v>53106.66186666666</v>
      </c>
      <c r="L10" s="10">
        <f t="shared" si="2"/>
        <v>71874.92786133333</v>
      </c>
      <c r="M10" s="10">
        <f t="shared" si="2"/>
        <v>94156.16704053333</v>
      </c>
      <c r="N10" s="10">
        <f t="shared" si="2"/>
        <v>120887.82043368532</v>
      </c>
      <c r="O10" s="10">
        <f t="shared" si="2"/>
        <v>153272.08324074515</v>
      </c>
      <c r="P10" s="10">
        <f t="shared" si="2"/>
        <v>192861.05822407926</v>
      </c>
      <c r="Q10" s="10">
        <f t="shared" si="2"/>
        <v>241671.32595332098</v>
      </c>
      <c r="R10" s="10">
        <f t="shared" si="2"/>
        <v>302338.9244773185</v>
      </c>
    </row>
    <row r="11" spans="1:18" s="10" customFormat="1" ht="18">
      <c r="A11" s="11"/>
      <c r="B11" s="9"/>
      <c r="Q11" s="12" t="s">
        <v>27</v>
      </c>
      <c r="R11" s="13">
        <f>R10</f>
        <v>302338.9244773185</v>
      </c>
    </row>
    <row r="12" spans="1:18" s="10" customFormat="1" ht="18">
      <c r="A12" s="11"/>
      <c r="B12" s="9"/>
      <c r="Q12" s="12"/>
      <c r="R12" s="13"/>
    </row>
    <row r="13" spans="1:18" s="10" customFormat="1" ht="18">
      <c r="A13" s="11" t="s">
        <v>26</v>
      </c>
      <c r="B13" s="9"/>
      <c r="G13" s="10">
        <f>(G10+F13)/2</f>
        <v>3500</v>
      </c>
      <c r="H13" s="10">
        <f aca="true" t="shared" si="3" ref="H13:R13">(H10+G13)/2</f>
        <v>9100</v>
      </c>
      <c r="I13" s="10">
        <f t="shared" si="3"/>
        <v>16208.5</v>
      </c>
      <c r="J13" s="10">
        <f t="shared" si="3"/>
        <v>26661.77</v>
      </c>
      <c r="K13" s="10">
        <f t="shared" si="3"/>
        <v>39884.21593333333</v>
      </c>
      <c r="L13" s="10">
        <f t="shared" si="3"/>
        <v>55879.57189733333</v>
      </c>
      <c r="M13" s="10">
        <f t="shared" si="3"/>
        <v>75017.86946893332</v>
      </c>
      <c r="N13" s="10">
        <f t="shared" si="3"/>
        <v>97952.84495130932</v>
      </c>
      <c r="O13" s="10">
        <f t="shared" si="3"/>
        <v>125612.46409602724</v>
      </c>
      <c r="P13" s="10">
        <f>(P10+O13)/2</f>
        <v>159236.76116005325</v>
      </c>
      <c r="Q13" s="10">
        <f>(Q10+P13)/2</f>
        <v>200454.04355668713</v>
      </c>
      <c r="R13" s="10">
        <f t="shared" si="3"/>
        <v>251396.4840170028</v>
      </c>
    </row>
    <row r="14" spans="1:2" s="10" customFormat="1" ht="18">
      <c r="A14" s="9"/>
      <c r="B14" s="9"/>
    </row>
    <row r="15" spans="1:2" s="10" customFormat="1" ht="18" outlineLevel="1">
      <c r="A15" s="11" t="s">
        <v>9</v>
      </c>
      <c r="B15" s="9"/>
    </row>
    <row r="16" spans="1:18" s="10" customFormat="1" ht="18" outlineLevel="1">
      <c r="A16" s="14" t="s">
        <v>13</v>
      </c>
      <c r="B16" s="9"/>
      <c r="G16" s="10">
        <v>-150000</v>
      </c>
      <c r="H16" s="10">
        <v>-150000</v>
      </c>
      <c r="I16" s="10">
        <v>-150000</v>
      </c>
      <c r="J16" s="10">
        <v>-150000</v>
      </c>
      <c r="K16" s="10">
        <v>-150000</v>
      </c>
      <c r="L16" s="10">
        <v>-150000</v>
      </c>
      <c r="M16" s="10">
        <v>-150000</v>
      </c>
      <c r="N16" s="10">
        <v>-150000</v>
      </c>
      <c r="O16" s="10">
        <v>-150000</v>
      </c>
      <c r="P16" s="10">
        <v>-150000</v>
      </c>
      <c r="Q16" s="10">
        <v>-150000</v>
      </c>
      <c r="R16" s="10">
        <v>-150000</v>
      </c>
    </row>
    <row r="17" spans="1:18" s="10" customFormat="1" ht="18" outlineLevel="1">
      <c r="A17" s="15" t="s">
        <v>16</v>
      </c>
      <c r="B17" s="9"/>
      <c r="G17" s="10">
        <v>-25</v>
      </c>
      <c r="H17" s="10">
        <v>-25</v>
      </c>
      <c r="I17" s="10">
        <v>-25</v>
      </c>
      <c r="J17" s="10">
        <v>-25</v>
      </c>
      <c r="K17" s="10">
        <v>-25</v>
      </c>
      <c r="L17" s="10">
        <v>-25</v>
      </c>
      <c r="M17" s="10">
        <v>-25</v>
      </c>
      <c r="N17" s="10">
        <v>-25</v>
      </c>
      <c r="O17" s="10">
        <v>-25</v>
      </c>
      <c r="P17" s="10">
        <v>-25</v>
      </c>
      <c r="Q17" s="10">
        <v>-25</v>
      </c>
      <c r="R17" s="10">
        <v>-25</v>
      </c>
    </row>
    <row r="18" spans="1:18" s="10" customFormat="1" ht="18" outlineLevel="1">
      <c r="A18" s="14" t="s">
        <v>14</v>
      </c>
      <c r="B18" s="9"/>
      <c r="G18" s="10">
        <v>0</v>
      </c>
      <c r="H18" s="10">
        <v>0</v>
      </c>
      <c r="I18" s="10">
        <v>0</v>
      </c>
      <c r="J18" s="10">
        <v>-7500</v>
      </c>
      <c r="K18" s="10">
        <v>-10000</v>
      </c>
      <c r="L18" s="10">
        <v>-12500</v>
      </c>
      <c r="M18" s="10">
        <v>-15000</v>
      </c>
      <c r="N18" s="10">
        <v>-17500</v>
      </c>
      <c r="O18" s="10">
        <v>-20000</v>
      </c>
      <c r="P18" s="10">
        <v>-22500</v>
      </c>
      <c r="Q18" s="10">
        <v>-25000</v>
      </c>
      <c r="R18" s="10">
        <v>-27500</v>
      </c>
    </row>
    <row r="19" spans="1:18" s="10" customFormat="1" ht="18" outlineLevel="1">
      <c r="A19" s="15" t="s">
        <v>16</v>
      </c>
      <c r="B19" s="9"/>
      <c r="G19" s="10" t="s">
        <v>8</v>
      </c>
      <c r="H19" s="10" t="s">
        <v>8</v>
      </c>
      <c r="I19" s="10" t="s">
        <v>8</v>
      </c>
      <c r="J19" s="10">
        <v>-15</v>
      </c>
      <c r="K19" s="10">
        <v>-15</v>
      </c>
      <c r="L19" s="10">
        <v>-15</v>
      </c>
      <c r="M19" s="10">
        <v>-15</v>
      </c>
      <c r="N19" s="10">
        <v>-15</v>
      </c>
      <c r="O19" s="10">
        <v>-15</v>
      </c>
      <c r="P19" s="10">
        <v>-15</v>
      </c>
      <c r="Q19" s="10">
        <v>-15</v>
      </c>
      <c r="R19" s="10">
        <v>-15</v>
      </c>
    </row>
    <row r="20" spans="1:18" s="10" customFormat="1" ht="18" outlineLevel="1">
      <c r="A20" s="14" t="s">
        <v>15</v>
      </c>
      <c r="B20" s="9"/>
      <c r="G20" s="10">
        <v>0</v>
      </c>
      <c r="H20" s="10">
        <v>0</v>
      </c>
      <c r="I20" s="10">
        <v>0</v>
      </c>
      <c r="J20" s="10">
        <v>-50000</v>
      </c>
      <c r="K20" s="10">
        <v>-50000</v>
      </c>
      <c r="L20" s="10">
        <v>-50000</v>
      </c>
      <c r="M20" s="10">
        <v>-50000</v>
      </c>
      <c r="N20" s="10">
        <v>-50000</v>
      </c>
      <c r="O20" s="10">
        <v>-50000</v>
      </c>
      <c r="P20" s="10">
        <v>-50000</v>
      </c>
      <c r="Q20" s="10">
        <v>-50000</v>
      </c>
      <c r="R20" s="10">
        <v>-50000</v>
      </c>
    </row>
    <row r="21" spans="1:18" s="10" customFormat="1" ht="18" outlineLevel="1">
      <c r="A21" s="15" t="s">
        <v>16</v>
      </c>
      <c r="B21" s="9"/>
      <c r="G21" s="10" t="s">
        <v>8</v>
      </c>
      <c r="H21" s="10" t="s">
        <v>8</v>
      </c>
      <c r="I21" s="10" t="s">
        <v>8</v>
      </c>
      <c r="J21" s="10">
        <v>-20</v>
      </c>
      <c r="K21" s="10">
        <v>-20</v>
      </c>
      <c r="L21" s="10">
        <v>-20</v>
      </c>
      <c r="M21" s="10">
        <v>-20</v>
      </c>
      <c r="N21" s="10">
        <v>-20</v>
      </c>
      <c r="O21" s="10">
        <v>-20</v>
      </c>
      <c r="P21" s="10">
        <v>-20</v>
      </c>
      <c r="Q21" s="10">
        <v>-20</v>
      </c>
      <c r="R21" s="10">
        <v>-20</v>
      </c>
    </row>
    <row r="22" spans="1:18" s="10" customFormat="1" ht="18" outlineLevel="1">
      <c r="A22" s="16" t="s">
        <v>5</v>
      </c>
      <c r="B22" s="9"/>
      <c r="G22" s="10">
        <f>G16+G18+G20</f>
        <v>-150000</v>
      </c>
      <c r="H22" s="10">
        <f aca="true" t="shared" si="4" ref="H22:R22">H16+H18+H20</f>
        <v>-150000</v>
      </c>
      <c r="I22" s="10">
        <f t="shared" si="4"/>
        <v>-150000</v>
      </c>
      <c r="J22" s="10">
        <f t="shared" si="4"/>
        <v>-207500</v>
      </c>
      <c r="K22" s="10">
        <f t="shared" si="4"/>
        <v>-210000</v>
      </c>
      <c r="L22" s="10">
        <f t="shared" si="4"/>
        <v>-212500</v>
      </c>
      <c r="M22" s="10">
        <f t="shared" si="4"/>
        <v>-215000</v>
      </c>
      <c r="N22" s="10">
        <f t="shared" si="4"/>
        <v>-217500</v>
      </c>
      <c r="O22" s="10">
        <f t="shared" si="4"/>
        <v>-220000</v>
      </c>
      <c r="P22" s="10">
        <f t="shared" si="4"/>
        <v>-222500</v>
      </c>
      <c r="Q22" s="10">
        <f t="shared" si="4"/>
        <v>-225000</v>
      </c>
      <c r="R22" s="10">
        <f t="shared" si="4"/>
        <v>-227500</v>
      </c>
    </row>
    <row r="23" spans="1:18" s="10" customFormat="1" ht="18" outlineLevel="1">
      <c r="A23" s="9"/>
      <c r="B23" s="9"/>
      <c r="Q23" s="12" t="s">
        <v>28</v>
      </c>
      <c r="R23" s="13">
        <f>SUM(G22:R22)</f>
        <v>-2407500</v>
      </c>
    </row>
    <row r="24" spans="1:2" s="10" customFormat="1" ht="18" outlineLevel="1">
      <c r="A24" s="11" t="s">
        <v>4</v>
      </c>
      <c r="B24" s="9"/>
    </row>
    <row r="25" spans="1:18" s="10" customFormat="1" ht="18" outlineLevel="1">
      <c r="A25" s="8" t="s">
        <v>1</v>
      </c>
      <c r="B25" s="9">
        <v>2</v>
      </c>
      <c r="C25" s="9">
        <v>2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</row>
    <row r="26" spans="1:18" s="10" customFormat="1" ht="18" outlineLevel="1">
      <c r="A26" s="15" t="s">
        <v>3</v>
      </c>
      <c r="B26" s="9">
        <v>-70000</v>
      </c>
      <c r="C26" s="9">
        <v>-70000</v>
      </c>
      <c r="D26" s="9">
        <v>-70000</v>
      </c>
      <c r="E26" s="9">
        <v>-70000</v>
      </c>
      <c r="F26" s="9">
        <v>-70000</v>
      </c>
      <c r="G26" s="9">
        <v>-70000</v>
      </c>
      <c r="H26" s="9">
        <v>-70000</v>
      </c>
      <c r="I26" s="9">
        <v>-70000</v>
      </c>
      <c r="J26" s="9">
        <v>-70000</v>
      </c>
      <c r="K26" s="9">
        <v>-70000</v>
      </c>
      <c r="L26" s="9">
        <v>-70000</v>
      </c>
      <c r="M26" s="9">
        <v>-70000</v>
      </c>
      <c r="N26" s="9">
        <v>-70000</v>
      </c>
      <c r="O26" s="9">
        <v>-70000</v>
      </c>
      <c r="P26" s="9">
        <v>-70000</v>
      </c>
      <c r="Q26" s="9">
        <v>-70000</v>
      </c>
      <c r="R26" s="9">
        <v>-70000</v>
      </c>
    </row>
    <row r="27" spans="1:18" s="10" customFormat="1" ht="18" outlineLevel="1">
      <c r="A27" s="8" t="s">
        <v>0</v>
      </c>
      <c r="B27" s="9">
        <v>0</v>
      </c>
      <c r="C27" s="10">
        <v>1</v>
      </c>
      <c r="D27" s="10">
        <v>2</v>
      </c>
      <c r="E27" s="10">
        <v>4</v>
      </c>
      <c r="F27" s="10">
        <v>6</v>
      </c>
      <c r="G27" s="10">
        <v>6</v>
      </c>
      <c r="H27" s="10">
        <v>6</v>
      </c>
      <c r="I27" s="10">
        <v>6</v>
      </c>
      <c r="J27" s="10">
        <v>6</v>
      </c>
      <c r="K27" s="10">
        <v>6</v>
      </c>
      <c r="L27" s="10">
        <v>6</v>
      </c>
      <c r="M27" s="10">
        <v>6</v>
      </c>
      <c r="N27" s="10">
        <v>6</v>
      </c>
      <c r="O27" s="10">
        <v>6</v>
      </c>
      <c r="P27" s="10">
        <v>6</v>
      </c>
      <c r="Q27" s="10">
        <v>6</v>
      </c>
      <c r="R27" s="10">
        <v>6</v>
      </c>
    </row>
    <row r="28" spans="1:18" s="10" customFormat="1" ht="18" outlineLevel="1">
      <c r="A28" s="15" t="s">
        <v>3</v>
      </c>
      <c r="B28" s="9">
        <v>-50000</v>
      </c>
      <c r="C28" s="9">
        <v>-50000</v>
      </c>
      <c r="D28" s="9">
        <v>-50000</v>
      </c>
      <c r="E28" s="9">
        <v>-50000</v>
      </c>
      <c r="F28" s="9">
        <v>-50000</v>
      </c>
      <c r="G28" s="9">
        <v>-50000</v>
      </c>
      <c r="H28" s="9">
        <v>-50000</v>
      </c>
      <c r="I28" s="9">
        <v>-50000</v>
      </c>
      <c r="J28" s="9">
        <v>-50000</v>
      </c>
      <c r="K28" s="9">
        <v>-50000</v>
      </c>
      <c r="L28" s="9">
        <v>-50000</v>
      </c>
      <c r="M28" s="9">
        <v>-50000</v>
      </c>
      <c r="N28" s="9">
        <v>-50000</v>
      </c>
      <c r="O28" s="9">
        <v>-50000</v>
      </c>
      <c r="P28" s="9">
        <v>-50000</v>
      </c>
      <c r="Q28" s="9">
        <v>-50000</v>
      </c>
      <c r="R28" s="9">
        <v>-50000</v>
      </c>
    </row>
    <row r="29" spans="1:18" s="10" customFormat="1" ht="18" outlineLevel="1">
      <c r="A29" s="8" t="s">
        <v>2</v>
      </c>
      <c r="B29" s="9">
        <v>0</v>
      </c>
      <c r="C29" s="10">
        <v>1</v>
      </c>
      <c r="D29" s="10">
        <v>2</v>
      </c>
      <c r="E29" s="10">
        <v>2</v>
      </c>
      <c r="F29" s="10">
        <v>3</v>
      </c>
      <c r="G29" s="10">
        <v>3</v>
      </c>
      <c r="H29" s="10">
        <v>3</v>
      </c>
      <c r="I29" s="10">
        <v>3</v>
      </c>
      <c r="J29" s="10">
        <v>3</v>
      </c>
      <c r="K29" s="10">
        <v>3</v>
      </c>
      <c r="L29" s="10">
        <v>3</v>
      </c>
      <c r="M29" s="10">
        <v>3</v>
      </c>
      <c r="N29" s="10">
        <v>3</v>
      </c>
      <c r="O29" s="10">
        <v>3</v>
      </c>
      <c r="P29" s="10">
        <v>3</v>
      </c>
      <c r="Q29" s="10">
        <v>3</v>
      </c>
      <c r="R29" s="10">
        <v>3</v>
      </c>
    </row>
    <row r="30" spans="1:18" s="10" customFormat="1" ht="18" outlineLevel="1">
      <c r="A30" s="15" t="s">
        <v>3</v>
      </c>
      <c r="B30" s="9">
        <v>-40000</v>
      </c>
      <c r="C30" s="9">
        <v>-40000</v>
      </c>
      <c r="D30" s="9">
        <v>-40000</v>
      </c>
      <c r="E30" s="9">
        <v>-40000</v>
      </c>
      <c r="F30" s="9">
        <v>-40000</v>
      </c>
      <c r="G30" s="9">
        <v>-40000</v>
      </c>
      <c r="H30" s="9">
        <v>-40000</v>
      </c>
      <c r="I30" s="9">
        <v>-40000</v>
      </c>
      <c r="J30" s="9">
        <v>-40000</v>
      </c>
      <c r="K30" s="9">
        <v>-40000</v>
      </c>
      <c r="L30" s="9">
        <v>-40000</v>
      </c>
      <c r="M30" s="9">
        <v>-40000</v>
      </c>
      <c r="N30" s="9">
        <v>-40000</v>
      </c>
      <c r="O30" s="9">
        <v>-40000</v>
      </c>
      <c r="P30" s="9">
        <v>-40000</v>
      </c>
      <c r="Q30" s="9">
        <v>-40000</v>
      </c>
      <c r="R30" s="9">
        <v>-40000</v>
      </c>
    </row>
    <row r="31" spans="1:18" s="10" customFormat="1" ht="18" outlineLevel="1">
      <c r="A31" s="8" t="s">
        <v>12</v>
      </c>
      <c r="B31" s="9">
        <v>0</v>
      </c>
      <c r="C31" s="9">
        <v>1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</row>
    <row r="32" spans="1:18" s="10" customFormat="1" ht="18" outlineLevel="1">
      <c r="A32" s="15" t="s">
        <v>3</v>
      </c>
      <c r="B32" s="9">
        <v>-30000</v>
      </c>
      <c r="C32" s="9">
        <v>-30000</v>
      </c>
      <c r="D32" s="9">
        <v>-30000</v>
      </c>
      <c r="E32" s="9">
        <v>-30000</v>
      </c>
      <c r="F32" s="9">
        <v>-30000</v>
      </c>
      <c r="G32" s="9">
        <v>-30000</v>
      </c>
      <c r="H32" s="9">
        <v>-30000</v>
      </c>
      <c r="I32" s="9">
        <v>-30000</v>
      </c>
      <c r="J32" s="9">
        <v>-30000</v>
      </c>
      <c r="K32" s="9">
        <v>-30000</v>
      </c>
      <c r="L32" s="9">
        <v>-30000</v>
      </c>
      <c r="M32" s="9">
        <v>-30000</v>
      </c>
      <c r="N32" s="9">
        <v>-30000</v>
      </c>
      <c r="O32" s="9">
        <v>-30000</v>
      </c>
      <c r="P32" s="9">
        <v>-30000</v>
      </c>
      <c r="Q32" s="9">
        <v>-30000</v>
      </c>
      <c r="R32" s="9">
        <v>-30000</v>
      </c>
    </row>
    <row r="33" spans="1:18" s="10" customFormat="1" ht="18" outlineLevel="1">
      <c r="A33" s="11" t="s">
        <v>5</v>
      </c>
      <c r="B33" s="9">
        <f>B25*B26+B27*B28+B29*B30+B31*B32</f>
        <v>-140000</v>
      </c>
      <c r="C33" s="9">
        <f>C25*C26+C27*C28+C29*C30+C31*C32</f>
        <v>-260000</v>
      </c>
      <c r="D33" s="9">
        <f aca="true" t="shared" si="5" ref="D33:R33">D25*D26+D27*D28+D29*D30+D31*D32</f>
        <v>-380000</v>
      </c>
      <c r="E33" s="9">
        <f t="shared" si="5"/>
        <v>-480000</v>
      </c>
      <c r="F33" s="9">
        <f t="shared" si="5"/>
        <v>-620000</v>
      </c>
      <c r="G33" s="9">
        <f t="shared" si="5"/>
        <v>-620000</v>
      </c>
      <c r="H33" s="9">
        <f t="shared" si="5"/>
        <v>-620000</v>
      </c>
      <c r="I33" s="9">
        <f t="shared" si="5"/>
        <v>-620000</v>
      </c>
      <c r="J33" s="9">
        <f t="shared" si="5"/>
        <v>-620000</v>
      </c>
      <c r="K33" s="9">
        <f t="shared" si="5"/>
        <v>-620000</v>
      </c>
      <c r="L33" s="9">
        <f t="shared" si="5"/>
        <v>-620000</v>
      </c>
      <c r="M33" s="9">
        <f t="shared" si="5"/>
        <v>-620000</v>
      </c>
      <c r="N33" s="9">
        <f t="shared" si="5"/>
        <v>-620000</v>
      </c>
      <c r="O33" s="9">
        <f t="shared" si="5"/>
        <v>-620000</v>
      </c>
      <c r="P33" s="9">
        <f t="shared" si="5"/>
        <v>-620000</v>
      </c>
      <c r="Q33" s="9">
        <f t="shared" si="5"/>
        <v>-620000</v>
      </c>
      <c r="R33" s="9">
        <f t="shared" si="5"/>
        <v>-620000</v>
      </c>
    </row>
    <row r="34" spans="1:18" s="10" customFormat="1" ht="18" outlineLevel="1">
      <c r="A34" s="9"/>
      <c r="B34" s="9"/>
      <c r="Q34" s="12" t="s">
        <v>28</v>
      </c>
      <c r="R34" s="13">
        <f>SUM(G33:R33)</f>
        <v>-7440000</v>
      </c>
    </row>
    <row r="35" spans="1:2" s="10" customFormat="1" ht="18" outlineLevel="1">
      <c r="A35" s="11" t="s">
        <v>6</v>
      </c>
      <c r="B35" s="9"/>
    </row>
    <row r="36" spans="1:18" s="10" customFormat="1" ht="18" outlineLevel="1">
      <c r="A36" s="8" t="s">
        <v>22</v>
      </c>
      <c r="B36" s="9"/>
      <c r="G36" s="10">
        <v>25</v>
      </c>
      <c r="H36" s="10">
        <v>25</v>
      </c>
      <c r="I36" s="10">
        <v>25</v>
      </c>
      <c r="J36" s="10">
        <v>25</v>
      </c>
      <c r="K36" s="10">
        <v>25</v>
      </c>
      <c r="L36" s="10">
        <v>25</v>
      </c>
      <c r="M36" s="10">
        <v>25</v>
      </c>
      <c r="N36" s="10">
        <v>25</v>
      </c>
      <c r="O36" s="10">
        <v>25</v>
      </c>
      <c r="P36" s="10">
        <v>25</v>
      </c>
      <c r="Q36" s="10">
        <v>25</v>
      </c>
      <c r="R36" s="10">
        <v>25</v>
      </c>
    </row>
    <row r="37" spans="1:18" s="10" customFormat="1" ht="18" outlineLevel="1">
      <c r="A37" s="8" t="s">
        <v>23</v>
      </c>
      <c r="B37" s="9"/>
      <c r="G37" s="10">
        <v>50</v>
      </c>
      <c r="H37" s="10">
        <v>50</v>
      </c>
      <c r="I37" s="10">
        <v>50</v>
      </c>
      <c r="J37" s="10">
        <v>50</v>
      </c>
      <c r="K37" s="10">
        <v>50</v>
      </c>
      <c r="L37" s="10">
        <v>50</v>
      </c>
      <c r="M37" s="10">
        <v>50</v>
      </c>
      <c r="N37" s="10">
        <v>50</v>
      </c>
      <c r="O37" s="10">
        <v>50</v>
      </c>
      <c r="P37" s="10">
        <v>50</v>
      </c>
      <c r="Q37" s="10">
        <v>50</v>
      </c>
      <c r="R37" s="10">
        <v>50</v>
      </c>
    </row>
    <row r="38" spans="1:18" s="10" customFormat="1" ht="18" outlineLevel="1">
      <c r="A38" s="8" t="s">
        <v>24</v>
      </c>
      <c r="B38" s="9"/>
      <c r="G38" s="10">
        <f>(G36*G37)/1024</f>
        <v>1.220703125</v>
      </c>
      <c r="H38" s="10">
        <f aca="true" t="shared" si="6" ref="H38:R38">(H36*H37)/1024</f>
        <v>1.220703125</v>
      </c>
      <c r="I38" s="10">
        <f t="shared" si="6"/>
        <v>1.220703125</v>
      </c>
      <c r="J38" s="10">
        <f t="shared" si="6"/>
        <v>1.220703125</v>
      </c>
      <c r="K38" s="10">
        <f t="shared" si="6"/>
        <v>1.220703125</v>
      </c>
      <c r="L38" s="10">
        <f t="shared" si="6"/>
        <v>1.220703125</v>
      </c>
      <c r="M38" s="10">
        <f t="shared" si="6"/>
        <v>1.220703125</v>
      </c>
      <c r="N38" s="10">
        <f t="shared" si="6"/>
        <v>1.220703125</v>
      </c>
      <c r="O38" s="10">
        <f t="shared" si="6"/>
        <v>1.220703125</v>
      </c>
      <c r="P38" s="10">
        <f t="shared" si="6"/>
        <v>1.220703125</v>
      </c>
      <c r="Q38" s="10">
        <f t="shared" si="6"/>
        <v>1.220703125</v>
      </c>
      <c r="R38" s="10">
        <f t="shared" si="6"/>
        <v>1.220703125</v>
      </c>
    </row>
    <row r="39" spans="1:18" s="10" customFormat="1" ht="18" outlineLevel="1">
      <c r="A39" s="8" t="s">
        <v>30</v>
      </c>
      <c r="B39" s="9"/>
      <c r="C39" s="10">
        <v>3</v>
      </c>
      <c r="D39" s="10">
        <v>3</v>
      </c>
      <c r="E39" s="10">
        <v>3</v>
      </c>
      <c r="F39" s="10">
        <v>3</v>
      </c>
      <c r="G39" s="10">
        <f>G38*G13/1024</f>
        <v>4.172325134277344</v>
      </c>
      <c r="H39" s="10">
        <f aca="true" t="shared" si="7" ref="H39:N39">H38*H13/1024</f>
        <v>10.848045349121094</v>
      </c>
      <c r="I39" s="10">
        <f t="shared" si="7"/>
        <v>19.32203769683838</v>
      </c>
      <c r="J39" s="10">
        <f t="shared" si="7"/>
        <v>31.78330659866333</v>
      </c>
      <c r="K39" s="10">
        <f t="shared" si="7"/>
        <v>47.54569045702616</v>
      </c>
      <c r="L39" s="10">
        <f t="shared" si="7"/>
        <v>66.61364066282907</v>
      </c>
      <c r="M39" s="10">
        <f t="shared" si="7"/>
        <v>89.42826923004785</v>
      </c>
      <c r="N39" s="10">
        <f t="shared" si="7"/>
        <v>116.76889056123414</v>
      </c>
      <c r="O39" s="10">
        <f>O38*O13/1024</f>
        <v>149.74172603610424</v>
      </c>
      <c r="P39" s="10">
        <f>P38*P13/1024</f>
        <v>189.82501168257386</v>
      </c>
      <c r="Q39" s="10">
        <f>Q38*Q13/1024</f>
        <v>238.95984119974034</v>
      </c>
      <c r="R39" s="10">
        <f>R38*R13/1024</f>
        <v>299.6879625523124</v>
      </c>
    </row>
    <row r="40" spans="1:18" s="10" customFormat="1" ht="18" outlineLevel="1">
      <c r="A40" s="14" t="s">
        <v>45</v>
      </c>
      <c r="B40" s="9"/>
      <c r="C40" s="2">
        <f>((C39*45%/10*50%)/(8*60*60))*1024*8</f>
        <v>0.019200000000000002</v>
      </c>
      <c r="D40" s="2">
        <f aca="true" t="shared" si="8" ref="D40:R40">((D39*45%/10*50%)/(8*60*60))*1024*8</f>
        <v>0.019200000000000002</v>
      </c>
      <c r="E40" s="2">
        <f t="shared" si="8"/>
        <v>0.019200000000000002</v>
      </c>
      <c r="F40" s="2">
        <f t="shared" si="8"/>
        <v>0.019200000000000002</v>
      </c>
      <c r="G40" s="2">
        <f t="shared" si="8"/>
        <v>0.026702880859375</v>
      </c>
      <c r="H40" s="2">
        <f t="shared" si="8"/>
        <v>0.069427490234375</v>
      </c>
      <c r="I40" s="2">
        <f t="shared" si="8"/>
        <v>0.12366104125976562</v>
      </c>
      <c r="J40" s="2">
        <f t="shared" si="8"/>
        <v>0.20341316223144532</v>
      </c>
      <c r="K40" s="2">
        <f t="shared" si="8"/>
        <v>0.3042924189249674</v>
      </c>
      <c r="L40" s="2">
        <f t="shared" si="8"/>
        <v>0.426327300242106</v>
      </c>
      <c r="M40" s="2">
        <f t="shared" si="8"/>
        <v>0.5723409230723061</v>
      </c>
      <c r="N40" s="2">
        <f t="shared" si="8"/>
        <v>0.7473208995918986</v>
      </c>
      <c r="O40" s="2">
        <f t="shared" si="8"/>
        <v>0.9583470466310673</v>
      </c>
      <c r="P40" s="2">
        <f t="shared" si="8"/>
        <v>1.2148800747684727</v>
      </c>
      <c r="Q40" s="2">
        <f t="shared" si="8"/>
        <v>1.529342983678338</v>
      </c>
      <c r="R40" s="2">
        <f t="shared" si="8"/>
        <v>1.9180029603347997</v>
      </c>
    </row>
    <row r="41" spans="1:18" s="10" customFormat="1" ht="18" outlineLevel="1">
      <c r="A41" s="16" t="s">
        <v>29</v>
      </c>
      <c r="B41" s="9"/>
      <c r="C41" s="10">
        <v>-10000</v>
      </c>
      <c r="D41" s="10">
        <v>-10000</v>
      </c>
      <c r="E41" s="10">
        <v>-10000</v>
      </c>
      <c r="F41" s="10">
        <v>-10000</v>
      </c>
      <c r="G41" s="10">
        <v>-10000</v>
      </c>
      <c r="H41" s="10">
        <v>-10000</v>
      </c>
      <c r="I41" s="10">
        <v>-10000</v>
      </c>
      <c r="J41" s="10">
        <v>-10000</v>
      </c>
      <c r="K41" s="10">
        <v>-10000</v>
      </c>
      <c r="L41" s="10">
        <v>-10000</v>
      </c>
      <c r="M41" s="10">
        <v>-10000</v>
      </c>
      <c r="N41" s="10">
        <v>-10000</v>
      </c>
      <c r="O41" s="10">
        <v>-10000</v>
      </c>
      <c r="P41" s="10">
        <v>-10000</v>
      </c>
      <c r="Q41" s="10">
        <v>-10000</v>
      </c>
      <c r="R41" s="10">
        <v>-10000</v>
      </c>
    </row>
    <row r="42" spans="1:18" s="10" customFormat="1" ht="18">
      <c r="A42" s="9"/>
      <c r="B42" s="9"/>
      <c r="Q42" s="12" t="s">
        <v>28</v>
      </c>
      <c r="R42" s="13">
        <f>SUM(G41:R41)</f>
        <v>-120000</v>
      </c>
    </row>
    <row r="43" spans="1:2" s="10" customFormat="1" ht="18" outlineLevel="1">
      <c r="A43" s="6" t="s">
        <v>31</v>
      </c>
      <c r="B43" s="9"/>
    </row>
    <row r="44" spans="1:18" s="19" customFormat="1" ht="18" outlineLevel="1">
      <c r="A44" s="17" t="s">
        <v>33</v>
      </c>
      <c r="B44" s="18"/>
      <c r="G44" s="19">
        <f>G36*G13</f>
        <v>87500</v>
      </c>
      <c r="H44" s="19">
        <f aca="true" t="shared" si="9" ref="H44:R44">H36*H13</f>
        <v>227500</v>
      </c>
      <c r="I44" s="19">
        <f t="shared" si="9"/>
        <v>405212.5</v>
      </c>
      <c r="J44" s="19">
        <f t="shared" si="9"/>
        <v>666544.25</v>
      </c>
      <c r="K44" s="19">
        <f t="shared" si="9"/>
        <v>997105.3983333333</v>
      </c>
      <c r="L44" s="19">
        <f t="shared" si="9"/>
        <v>1396989.2974333332</v>
      </c>
      <c r="M44" s="19">
        <f t="shared" si="9"/>
        <v>1875446.7367233331</v>
      </c>
      <c r="N44" s="19">
        <f t="shared" si="9"/>
        <v>2448821.123782733</v>
      </c>
      <c r="O44" s="19">
        <f t="shared" si="9"/>
        <v>3140311.602400681</v>
      </c>
      <c r="P44" s="19">
        <f t="shared" si="9"/>
        <v>3980919.0290013314</v>
      </c>
      <c r="Q44" s="19">
        <f t="shared" si="9"/>
        <v>5011351.088917178</v>
      </c>
      <c r="R44" s="19">
        <f t="shared" si="9"/>
        <v>6284912.10042507</v>
      </c>
    </row>
    <row r="45" spans="1:18" s="22" customFormat="1" ht="18" outlineLevel="1">
      <c r="A45" s="20" t="s">
        <v>32</v>
      </c>
      <c r="B45" s="21"/>
      <c r="G45" s="22">
        <v>0.8</v>
      </c>
      <c r="H45" s="22">
        <v>0.8</v>
      </c>
      <c r="I45" s="22">
        <v>0.8</v>
      </c>
      <c r="J45" s="22">
        <v>0.8</v>
      </c>
      <c r="K45" s="22">
        <v>0.8</v>
      </c>
      <c r="L45" s="22">
        <v>0.8</v>
      </c>
      <c r="M45" s="22">
        <v>0.8</v>
      </c>
      <c r="N45" s="22">
        <v>0.8</v>
      </c>
      <c r="O45" s="22">
        <v>0.8</v>
      </c>
      <c r="P45" s="22">
        <v>0.8</v>
      </c>
      <c r="Q45" s="22">
        <v>0.8</v>
      </c>
      <c r="R45" s="22">
        <v>0.8</v>
      </c>
    </row>
    <row r="46" spans="1:18" s="25" customFormat="1" ht="18" outlineLevel="1">
      <c r="A46" s="23" t="s">
        <v>34</v>
      </c>
      <c r="B46" s="24"/>
      <c r="G46" s="25">
        <v>0.001</v>
      </c>
      <c r="H46" s="25">
        <v>0.001</v>
      </c>
      <c r="I46" s="25">
        <v>0.001</v>
      </c>
      <c r="J46" s="25">
        <v>0.001</v>
      </c>
      <c r="K46" s="25">
        <v>0.001</v>
      </c>
      <c r="L46" s="25">
        <v>0.001</v>
      </c>
      <c r="M46" s="25">
        <v>0.001</v>
      </c>
      <c r="N46" s="25">
        <v>0.001</v>
      </c>
      <c r="O46" s="25">
        <v>0.001</v>
      </c>
      <c r="P46" s="25">
        <v>0.001</v>
      </c>
      <c r="Q46" s="25">
        <v>0.001</v>
      </c>
      <c r="R46" s="25">
        <v>0.001</v>
      </c>
    </row>
    <row r="47" spans="1:18" s="10" customFormat="1" ht="18" outlineLevel="1">
      <c r="A47" s="8" t="s">
        <v>35</v>
      </c>
      <c r="B47" s="9"/>
      <c r="G47" s="10">
        <v>5</v>
      </c>
      <c r="H47" s="10">
        <v>5</v>
      </c>
      <c r="I47" s="10">
        <v>5</v>
      </c>
      <c r="J47" s="10">
        <v>5</v>
      </c>
      <c r="K47" s="10">
        <v>5</v>
      </c>
      <c r="L47" s="10">
        <v>5</v>
      </c>
      <c r="M47" s="10">
        <v>5</v>
      </c>
      <c r="N47" s="10">
        <v>5</v>
      </c>
      <c r="O47" s="10">
        <v>5</v>
      </c>
      <c r="P47" s="10">
        <v>5</v>
      </c>
      <c r="Q47" s="10">
        <v>5</v>
      </c>
      <c r="R47" s="10">
        <v>5</v>
      </c>
    </row>
    <row r="48" spans="1:18" s="10" customFormat="1" ht="18" outlineLevel="1">
      <c r="A48" s="11" t="s">
        <v>5</v>
      </c>
      <c r="B48" s="9"/>
      <c r="G48" s="10">
        <f>G44*G45*G46*G47</f>
        <v>350</v>
      </c>
      <c r="H48" s="10">
        <f aca="true" t="shared" si="10" ref="H48:R48">H44*H45*H46*H47</f>
        <v>910</v>
      </c>
      <c r="I48" s="10">
        <f t="shared" si="10"/>
        <v>1620.8500000000001</v>
      </c>
      <c r="J48" s="10">
        <f t="shared" si="10"/>
        <v>2666.177</v>
      </c>
      <c r="K48" s="10">
        <f t="shared" si="10"/>
        <v>3988.4215933333335</v>
      </c>
      <c r="L48" s="10">
        <f t="shared" si="10"/>
        <v>5587.9571897333335</v>
      </c>
      <c r="M48" s="10">
        <f t="shared" si="10"/>
        <v>7501.786946893334</v>
      </c>
      <c r="N48" s="10">
        <f t="shared" si="10"/>
        <v>9795.284495130933</v>
      </c>
      <c r="O48" s="10">
        <f t="shared" si="10"/>
        <v>12561.246409602725</v>
      </c>
      <c r="P48" s="10">
        <f t="shared" si="10"/>
        <v>15923.676116005327</v>
      </c>
      <c r="Q48" s="10">
        <f t="shared" si="10"/>
        <v>20045.404355668717</v>
      </c>
      <c r="R48" s="10">
        <f t="shared" si="10"/>
        <v>25139.648401700284</v>
      </c>
    </row>
    <row r="49" spans="1:18" s="10" customFormat="1" ht="18" outlineLevel="1">
      <c r="A49" s="9"/>
      <c r="B49" s="9"/>
      <c r="Q49" s="12" t="s">
        <v>40</v>
      </c>
      <c r="R49" s="13">
        <f>SUM(G48:R48)</f>
        <v>106090.45250806799</v>
      </c>
    </row>
    <row r="50" spans="1:2" s="10" customFormat="1" ht="18" outlineLevel="1">
      <c r="A50" s="6" t="s">
        <v>36</v>
      </c>
      <c r="B50" s="9"/>
    </row>
    <row r="51" spans="1:18" s="22" customFormat="1" ht="18" outlineLevel="1">
      <c r="A51" s="20" t="s">
        <v>37</v>
      </c>
      <c r="B51" s="21"/>
      <c r="G51" s="22">
        <v>0.03</v>
      </c>
      <c r="H51" s="22">
        <v>0.03</v>
      </c>
      <c r="I51" s="22">
        <v>0.03</v>
      </c>
      <c r="J51" s="22">
        <v>0.03</v>
      </c>
      <c r="K51" s="22">
        <v>0.03</v>
      </c>
      <c r="L51" s="22">
        <v>0.03</v>
      </c>
      <c r="M51" s="22">
        <v>0.03</v>
      </c>
      <c r="N51" s="22">
        <v>0.03</v>
      </c>
      <c r="O51" s="22">
        <v>0.03</v>
      </c>
      <c r="P51" s="22">
        <v>0.03</v>
      </c>
      <c r="Q51" s="22">
        <v>0.03</v>
      </c>
      <c r="R51" s="22">
        <v>0.03</v>
      </c>
    </row>
    <row r="52" spans="1:18" s="10" customFormat="1" ht="18" outlineLevel="1">
      <c r="A52" s="8" t="s">
        <v>39</v>
      </c>
      <c r="B52" s="9"/>
      <c r="G52" s="10">
        <f>G13*G51</f>
        <v>105</v>
      </c>
      <c r="H52" s="10">
        <f aca="true" t="shared" si="11" ref="H52:R52">H13*H51</f>
        <v>273</v>
      </c>
      <c r="I52" s="10">
        <f t="shared" si="11"/>
        <v>486.255</v>
      </c>
      <c r="J52" s="10">
        <f t="shared" si="11"/>
        <v>799.8530999999999</v>
      </c>
      <c r="K52" s="10">
        <f t="shared" si="11"/>
        <v>1196.526478</v>
      </c>
      <c r="L52" s="10">
        <f t="shared" si="11"/>
        <v>1676.3871569199998</v>
      </c>
      <c r="M52" s="10">
        <f t="shared" si="11"/>
        <v>2250.5360840679996</v>
      </c>
      <c r="N52" s="10">
        <f t="shared" si="11"/>
        <v>2938.5853485392795</v>
      </c>
      <c r="O52" s="10">
        <f t="shared" si="11"/>
        <v>3768.373922880817</v>
      </c>
      <c r="P52" s="10">
        <f t="shared" si="11"/>
        <v>4777.102834801597</v>
      </c>
      <c r="Q52" s="10">
        <f t="shared" si="11"/>
        <v>6013.621306700614</v>
      </c>
      <c r="R52" s="10">
        <f t="shared" si="11"/>
        <v>7541.894520510084</v>
      </c>
    </row>
    <row r="53" spans="1:18" s="10" customFormat="1" ht="18" outlineLevel="1">
      <c r="A53" s="8" t="s">
        <v>38</v>
      </c>
      <c r="B53" s="9"/>
      <c r="G53" s="10">
        <v>100</v>
      </c>
      <c r="H53" s="10">
        <v>100</v>
      </c>
      <c r="I53" s="10">
        <v>100</v>
      </c>
      <c r="J53" s="10">
        <v>100</v>
      </c>
      <c r="K53" s="10">
        <v>100</v>
      </c>
      <c r="L53" s="10">
        <v>100</v>
      </c>
      <c r="M53" s="10">
        <v>100</v>
      </c>
      <c r="N53" s="10">
        <v>100</v>
      </c>
      <c r="O53" s="10">
        <v>100</v>
      </c>
      <c r="P53" s="10">
        <v>100</v>
      </c>
      <c r="Q53" s="10">
        <v>100</v>
      </c>
      <c r="R53" s="10">
        <v>100</v>
      </c>
    </row>
    <row r="54" spans="1:18" s="10" customFormat="1" ht="18" outlineLevel="1">
      <c r="A54" s="11" t="s">
        <v>5</v>
      </c>
      <c r="B54" s="9"/>
      <c r="G54" s="10">
        <f>G52*G53</f>
        <v>10500</v>
      </c>
      <c r="H54" s="10">
        <f aca="true" t="shared" si="12" ref="H54:R54">H52*H53</f>
        <v>27300</v>
      </c>
      <c r="I54" s="10">
        <f t="shared" si="12"/>
        <v>48625.5</v>
      </c>
      <c r="J54" s="10">
        <f t="shared" si="12"/>
        <v>79985.31</v>
      </c>
      <c r="K54" s="10">
        <f t="shared" si="12"/>
        <v>119652.6478</v>
      </c>
      <c r="L54" s="10">
        <f t="shared" si="12"/>
        <v>167638.71569199997</v>
      </c>
      <c r="M54" s="10">
        <f t="shared" si="12"/>
        <v>225053.60840679996</v>
      </c>
      <c r="N54" s="10">
        <f t="shared" si="12"/>
        <v>293858.53485392797</v>
      </c>
      <c r="O54" s="10">
        <f t="shared" si="12"/>
        <v>376837.3922880817</v>
      </c>
      <c r="P54" s="10">
        <f t="shared" si="12"/>
        <v>477710.2834801597</v>
      </c>
      <c r="Q54" s="10">
        <f t="shared" si="12"/>
        <v>601362.1306700613</v>
      </c>
      <c r="R54" s="10">
        <f t="shared" si="12"/>
        <v>754189.4520510084</v>
      </c>
    </row>
    <row r="55" spans="1:18" s="10" customFormat="1" ht="18">
      <c r="A55" s="9"/>
      <c r="B55" s="9"/>
      <c r="Q55" s="12" t="s">
        <v>40</v>
      </c>
      <c r="R55" s="13">
        <f>SUM(G54:R54)</f>
        <v>3182713.575242039</v>
      </c>
    </row>
    <row r="56" spans="1:18" s="10" customFormat="1" ht="18">
      <c r="A56" s="9"/>
      <c r="B56" s="9"/>
      <c r="Q56" s="12"/>
      <c r="R56" s="13"/>
    </row>
    <row r="57" spans="1:18" s="10" customFormat="1" ht="18">
      <c r="A57" s="11" t="s">
        <v>41</v>
      </c>
      <c r="B57" s="9">
        <f>B33+B41+B48+B54</f>
        <v>-140000</v>
      </c>
      <c r="C57" s="9">
        <f aca="true" t="shared" si="13" ref="C57:R57">C33+C41+C48+C54</f>
        <v>-270000</v>
      </c>
      <c r="D57" s="9">
        <f t="shared" si="13"/>
        <v>-390000</v>
      </c>
      <c r="E57" s="9">
        <f t="shared" si="13"/>
        <v>-490000</v>
      </c>
      <c r="F57" s="9">
        <f t="shared" si="13"/>
        <v>-630000</v>
      </c>
      <c r="G57" s="9">
        <f t="shared" si="13"/>
        <v>-619150</v>
      </c>
      <c r="H57" s="9">
        <f t="shared" si="13"/>
        <v>-601790</v>
      </c>
      <c r="I57" s="9">
        <f t="shared" si="13"/>
        <v>-579753.65</v>
      </c>
      <c r="J57" s="9">
        <f t="shared" si="13"/>
        <v>-547348.513</v>
      </c>
      <c r="K57" s="9">
        <f t="shared" si="13"/>
        <v>-506358.9306066666</v>
      </c>
      <c r="L57" s="9">
        <f t="shared" si="13"/>
        <v>-456773.3271182667</v>
      </c>
      <c r="M57" s="9">
        <f t="shared" si="13"/>
        <v>-397444.6046463067</v>
      </c>
      <c r="N57" s="9">
        <f t="shared" si="13"/>
        <v>-326346.18065094115</v>
      </c>
      <c r="O57" s="9">
        <f t="shared" si="13"/>
        <v>-240601.3613023156</v>
      </c>
      <c r="P57" s="9">
        <f t="shared" si="13"/>
        <v>-136366.040403835</v>
      </c>
      <c r="Q57" s="9">
        <f t="shared" si="13"/>
        <v>-8592.46497426997</v>
      </c>
      <c r="R57" s="9">
        <f t="shared" si="13"/>
        <v>149329.10045270866</v>
      </c>
    </row>
    <row r="58" spans="1:18" s="10" customFormat="1" ht="18">
      <c r="A58" s="9"/>
      <c r="B58" s="9"/>
      <c r="Q58" s="12" t="s">
        <v>42</v>
      </c>
      <c r="R58" s="13">
        <f>SUM(G57:R57)</f>
        <v>-4271195.972249892</v>
      </c>
    </row>
    <row r="59" spans="1:2" s="10" customFormat="1" ht="18">
      <c r="A59" s="9"/>
      <c r="B59" s="9"/>
    </row>
    <row r="60" spans="1:2" s="10" customFormat="1" ht="18">
      <c r="A60" s="9"/>
      <c r="B60" s="9"/>
    </row>
    <row r="61" spans="1:2" s="10" customFormat="1" ht="18">
      <c r="A61" s="9"/>
      <c r="B61" s="9"/>
    </row>
    <row r="62" spans="1:2" s="10" customFormat="1" ht="18">
      <c r="A62" s="9"/>
      <c r="B62" s="9"/>
    </row>
    <row r="63" spans="1:2" s="10" customFormat="1" ht="18">
      <c r="A63" s="9"/>
      <c r="B63" s="9"/>
    </row>
    <row r="64" spans="1:2" s="10" customFormat="1" ht="18">
      <c r="A64" s="9"/>
      <c r="B64" s="9"/>
    </row>
    <row r="65" spans="1:2" s="10" customFormat="1" ht="18">
      <c r="A65" s="9"/>
      <c r="B65" s="9"/>
    </row>
    <row r="66" spans="1:2" s="10" customFormat="1" ht="18">
      <c r="A66" s="9"/>
      <c r="B66" s="9"/>
    </row>
    <row r="67" spans="1:2" s="10" customFormat="1" ht="18">
      <c r="A67" s="9"/>
      <c r="B67" s="9"/>
    </row>
    <row r="68" spans="1:2" s="10" customFormat="1" ht="18">
      <c r="A68" s="9"/>
      <c r="B68" s="9"/>
    </row>
    <row r="69" spans="1:2" s="10" customFormat="1" ht="18">
      <c r="A69" s="9"/>
      <c r="B69" s="9"/>
    </row>
    <row r="70" spans="1:2" s="10" customFormat="1" ht="18">
      <c r="A70" s="9"/>
      <c r="B70" s="9"/>
    </row>
    <row r="71" spans="1:2" s="10" customFormat="1" ht="18">
      <c r="A71" s="9"/>
      <c r="B71" s="9"/>
    </row>
  </sheetData>
  <sheetProtection/>
  <mergeCells count="1">
    <mergeCell ref="B1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Ladios Sopp</dc:creator>
  <cp:keywords/>
  <dc:description/>
  <cp:lastModifiedBy>Ladios Sopp</cp:lastModifiedBy>
  <dcterms:created xsi:type="dcterms:W3CDTF">2007-05-01T02:31:36Z</dcterms:created>
  <dcterms:modified xsi:type="dcterms:W3CDTF">2007-07-21T06:45:28Z</dcterms:modified>
  <cp:category/>
  <cp:version/>
  <cp:contentType/>
  <cp:contentStatus/>
</cp:coreProperties>
</file>